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c14622c71293a29/Desktop/planejador_missao/dados/"/>
    </mc:Choice>
  </mc:AlternateContent>
  <xr:revisionPtr revIDLastSave="5" documentId="11_891F118C5C59C9E6C53599F10F1FF79EB3E356A2" xr6:coauthVersionLast="47" xr6:coauthVersionMax="47" xr10:uidLastSave="{047C6616-0146-4974-A1DB-300166AFDBEE}"/>
  <bookViews>
    <workbookView xWindow="-108" yWindow="-108" windowWidth="23256" windowHeight="12456" xr2:uid="{00000000-000D-0000-FFFF-FFFF00000000}"/>
  </bookViews>
  <sheets>
    <sheet name="BANCO DE DADOS 2026" sheetId="1" r:id="rId1"/>
    <sheet name="Diárias e grat rep" sheetId="2" r:id="rId2"/>
  </sheets>
  <definedNames>
    <definedName name="_xlnm._FilterDatabase" localSheetId="0" hidden="1">'BANCO DE DADOS 2026'!$A$1:$Q$33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P33" i="1" s="1"/>
  <c r="O32" i="1"/>
  <c r="P32" i="1" s="1"/>
  <c r="I31" i="1"/>
  <c r="P31" i="1" s="1"/>
  <c r="O30" i="1"/>
  <c r="P30" i="1" s="1"/>
  <c r="I29" i="1"/>
  <c r="P29" i="1" s="1"/>
  <c r="I28" i="1"/>
  <c r="P28" i="1" s="1"/>
  <c r="I27" i="1"/>
  <c r="P27" i="1" s="1"/>
  <c r="I26" i="1"/>
  <c r="P26" i="1" s="1"/>
  <c r="I25" i="1"/>
  <c r="P25" i="1" s="1"/>
  <c r="O24" i="1"/>
  <c r="I24" i="1"/>
  <c r="P24" i="1" s="1"/>
  <c r="P23" i="1"/>
  <c r="O23" i="1"/>
  <c r="I23" i="1"/>
  <c r="I22" i="1"/>
  <c r="P22" i="1" s="1"/>
  <c r="O21" i="1"/>
  <c r="I21" i="1"/>
  <c r="P21" i="1" s="1"/>
  <c r="I20" i="1"/>
  <c r="P20" i="1" s="1"/>
  <c r="I19" i="1"/>
  <c r="P19" i="1" s="1"/>
  <c r="P18" i="1"/>
  <c r="O18" i="1"/>
  <c r="P17" i="1"/>
  <c r="I16" i="1"/>
  <c r="P16" i="1" s="1"/>
  <c r="P15" i="1"/>
  <c r="L14" i="1"/>
  <c r="P14" i="1" s="1"/>
  <c r="L13" i="1"/>
  <c r="P13" i="1" s="1"/>
  <c r="P12" i="1"/>
  <c r="L11" i="1"/>
  <c r="P11" i="1" s="1"/>
  <c r="L10" i="1"/>
  <c r="P10" i="1" s="1"/>
  <c r="L9" i="1"/>
  <c r="P9" i="1" s="1"/>
  <c r="P8" i="1"/>
  <c r="L8" i="1"/>
  <c r="L7" i="1"/>
  <c r="P7" i="1" s="1"/>
  <c r="P6" i="1"/>
  <c r="O5" i="1"/>
  <c r="P5" i="1" s="1"/>
  <c r="P4" i="1"/>
  <c r="I4" i="1"/>
  <c r="P3" i="1"/>
  <c r="I2" i="1"/>
  <c r="P2" i="1" s="1"/>
</calcChain>
</file>

<file path=xl/sharedStrings.xml><?xml version="1.0" encoding="utf-8"?>
<sst xmlns="http://schemas.openxmlformats.org/spreadsheetml/2006/main" count="264" uniqueCount="126">
  <si>
    <t>Nº</t>
  </si>
  <si>
    <t>Tripulante</t>
  </si>
  <si>
    <t>Patente</t>
  </si>
  <si>
    <t>Soldo</t>
  </si>
  <si>
    <t>QT</t>
  </si>
  <si>
    <t>Qualificação</t>
  </si>
  <si>
    <t>Subprograma C98</t>
  </si>
  <si>
    <t>OBS</t>
  </si>
  <si>
    <t>Horas C98</t>
  </si>
  <si>
    <t>Subprograma C97</t>
  </si>
  <si>
    <t>Horas C97</t>
  </si>
  <si>
    <t>Subprograma C95</t>
  </si>
  <si>
    <t>Horas C95</t>
  </si>
  <si>
    <t>Horas Totais 2026</t>
  </si>
  <si>
    <t>Qualificação ao final do PAOP</t>
  </si>
  <si>
    <t>BRI</t>
  </si>
  <si>
    <t>TC</t>
  </si>
  <si>
    <t>C98/C95</t>
  </si>
  <si>
    <t>IN/LE</t>
  </si>
  <si>
    <t>SPMO-3 SPMO-1 SPMO-3</t>
  </si>
  <si>
    <t>Realiza a missão 03TT03D01  Realiza as missões 00TT86D31 e 00TT86D32</t>
  </si>
  <si>
    <t>SPMO-2 Adap noturna</t>
  </si>
  <si>
    <t>FIA</t>
  </si>
  <si>
    <t>MJ</t>
  </si>
  <si>
    <t>C98/C97</t>
  </si>
  <si>
    <t>IN/PO</t>
  </si>
  <si>
    <t>SPMO-1</t>
  </si>
  <si>
    <t>Realiza a missão 03TT03D01</t>
  </si>
  <si>
    <t>MDO</t>
  </si>
  <si>
    <t>CP</t>
  </si>
  <si>
    <t>C98</t>
  </si>
  <si>
    <t>IN</t>
  </si>
  <si>
    <t>SPMO-1 SPMO-3</t>
  </si>
  <si>
    <t>Faz  missão 17TT17D01 Realiza a missão 03TT03D01 Realiza as missões 00TT86D31 e 00TT86D32</t>
  </si>
  <si>
    <t>MES</t>
  </si>
  <si>
    <t>C95</t>
  </si>
  <si>
    <t>LS</t>
  </si>
  <si>
    <t>SPMO-2 CESTA BÁSICA</t>
  </si>
  <si>
    <t>AEU</t>
  </si>
  <si>
    <t>1T</t>
  </si>
  <si>
    <t>C97</t>
  </si>
  <si>
    <t>MAT</t>
  </si>
  <si>
    <t>SPMO-1 SPMO-4</t>
  </si>
  <si>
    <t>MHL</t>
  </si>
  <si>
    <t>AL</t>
  </si>
  <si>
    <t>SPFO-1 SPFO-2 SPMO-1</t>
  </si>
  <si>
    <t>SPFO-1 a partir da ficha 69TF07 A OI 69TF01D22, voo de cheque em rota, será cumprida pelo PB ao atingir,na aeronave C-97, a marca de 180 horas de voo, caso tenha menos de 1.000 horas de voo totais,ou 90 horas de voo, caso possua mais de 1.000 horas de voo totais</t>
  </si>
  <si>
    <t>PO</t>
  </si>
  <si>
    <t>SEI</t>
  </si>
  <si>
    <t>SPMO-1 SPQE-4</t>
  </si>
  <si>
    <t>STS</t>
  </si>
  <si>
    <t>PB</t>
  </si>
  <si>
    <t>SPFO-2 SPMO-1 SPMO-4</t>
  </si>
  <si>
    <t>A OI 69TF01D22, voo de cheque em rota, será cumprida pelo PB ao atingir,
na aeronave C-97, a marca de 180 horas de voo, caso tenha menos de 1.000 horas de voo totais,ou 90 horas de voo, caso possua mais de 1.000 horas de voo totais</t>
  </si>
  <si>
    <t>LPS</t>
  </si>
  <si>
    <t>SPMO-1 SPQE-2 SPQE-3 SPQE-4</t>
  </si>
  <si>
    <t>SLS</t>
  </si>
  <si>
    <t>Faz  missão 17TT17D01 Realiza a missão 03TT03D01</t>
  </si>
  <si>
    <t>JVT</t>
  </si>
  <si>
    <t>SPFO-1 SPMO-1</t>
  </si>
  <si>
    <t>SPFO-1 a partir da ficha 69TF06</t>
  </si>
  <si>
    <t>HCK</t>
  </si>
  <si>
    <t>SPFO-1 a
partir da ficha 69TF05</t>
  </si>
  <si>
    <t>CFF</t>
  </si>
  <si>
    <t>MCH</t>
  </si>
  <si>
    <t>SPMO-1 SPQE-3</t>
  </si>
  <si>
    <t>GMS</t>
  </si>
  <si>
    <t>IN/AL</t>
  </si>
  <si>
    <t>SPFO-1</t>
  </si>
  <si>
    <t>Finaliza SPFO-1 em 2027</t>
  </si>
  <si>
    <t>BRJ</t>
  </si>
  <si>
    <t>C97/C95</t>
  </si>
  <si>
    <t>AL/PO</t>
  </si>
  <si>
    <t>SPMO-1 CESTA BÁSICA</t>
  </si>
  <si>
    <t>DOG</t>
  </si>
  <si>
    <t>SPMO-1 SPMO-3 SPQE-3</t>
  </si>
  <si>
    <t>SUG</t>
  </si>
  <si>
    <t>SPFO-2 SPMO-1</t>
  </si>
  <si>
    <t>BMK</t>
  </si>
  <si>
    <t>SPMO-1 SPFO-1</t>
  </si>
  <si>
    <t>Não realizaá a ficha 03TF03D01</t>
  </si>
  <si>
    <t>SPMO-1 Adap noturna</t>
  </si>
  <si>
    <t>PB/PO</t>
  </si>
  <si>
    <t>GMR</t>
  </si>
  <si>
    <t>ISA</t>
  </si>
  <si>
    <t>2T</t>
  </si>
  <si>
    <t>AL/PB</t>
  </si>
  <si>
    <t>SPFO-2 SPMO-1  Adap noturna</t>
  </si>
  <si>
    <t>KVN</t>
  </si>
  <si>
    <t>LRS</t>
  </si>
  <si>
    <t>PFR</t>
  </si>
  <si>
    <t>SPFO-2 SPMO-1 SPMO-3</t>
  </si>
  <si>
    <t>RCH</t>
  </si>
  <si>
    <t>BEN</t>
  </si>
  <si>
    <t>SCA</t>
  </si>
  <si>
    <t>ATA</t>
  </si>
  <si>
    <t>SPMO-1 SPMO-5 CESTA BÁSICA</t>
  </si>
  <si>
    <t>NSC</t>
  </si>
  <si>
    <t>SPMO-1 SPFO-1 SPFO-2</t>
  </si>
  <si>
    <t>SOL</t>
  </si>
  <si>
    <t>DIL</t>
  </si>
  <si>
    <t>Diárias</t>
  </si>
  <si>
    <t>Posto/Graduação</t>
  </si>
  <si>
    <t>BR / MN / RJ / SP</t>
  </si>
  <si>
    <t>Demais capitais de Estado</t>
  </si>
  <si>
    <t>Demais cidades</t>
  </si>
  <si>
    <t>CEL, TCEL, MAJ</t>
  </si>
  <si>
    <t>R$ 510,00</t>
  </si>
  <si>
    <t>R$ 450,00</t>
  </si>
  <si>
    <t>R$ 395,00</t>
  </si>
  <si>
    <t>CAP, TEN, SO, SGT</t>
  </si>
  <si>
    <t>R$ 425,00</t>
  </si>
  <si>
    <t>R$ 380,00</t>
  </si>
  <si>
    <t>R$ 335,00</t>
  </si>
  <si>
    <t>CB, SD</t>
  </si>
  <si>
    <t>R$ 355,00</t>
  </si>
  <si>
    <t>R$ 315,00</t>
  </si>
  <si>
    <t>R$ 280,00</t>
  </si>
  <si>
    <t>Meia diária:</t>
  </si>
  <si>
    <t>a) retorno no mesmo dia do início do afastamento, missão com período igual ou superior a 08 (oito) horas consecutivas;</t>
  </si>
  <si>
    <t>b) no dia de retorno à sede; ou</t>
  </si>
  <si>
    <t>c) quando fornecido, gratuitamente, alojamento em OM ou concedida, sem ônus para o militar, pousada por conta da União, pelos Estados, pelos Municípios ou por instituições públicas e privadas.</t>
  </si>
  <si>
    <t>Legislação: Portaria nº 1.347/GC4, de 2015.</t>
  </si>
  <si>
    <t>Grat Rep</t>
  </si>
  <si>
    <t>2% do soldo por dia</t>
  </si>
  <si>
    <t xml:space="preserve">SPMO-3 SPMO-1 SPFO-2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</si>
</sst>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rgb="FF0000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DD0E1"/>
        <bgColor rgb="FF4DD0E1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164" fontId="2" fillId="4" borderId="0" xfId="0" applyNumberFormat="1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 wrapText="1"/>
    </xf>
    <xf numFmtId="4" fontId="3" fillId="4" borderId="0" xfId="0" applyNumberFormat="1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20" fontId="2" fillId="3" borderId="0" xfId="0" applyNumberFormat="1" applyFont="1" applyFill="1" applyAlignment="1">
      <alignment horizontal="left" vertical="center" wrapText="1"/>
    </xf>
    <xf numFmtId="20" fontId="2" fillId="4" borderId="0" xfId="0" applyNumberFormat="1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4" fontId="3" fillId="4" borderId="7" xfId="0" applyNumberFormat="1" applyFont="1" applyFill="1" applyBorder="1" applyAlignment="1">
      <alignment horizontal="left" vertical="center" wrapText="1"/>
    </xf>
    <xf numFmtId="20" fontId="2" fillId="4" borderId="7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20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5" borderId="0" xfId="0" applyFont="1" applyFill="1" applyAlignment="1">
      <alignment horizontal="center"/>
    </xf>
    <xf numFmtId="0" fontId="0" fillId="0" borderId="0" xfId="0"/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995"/>
  <sheetViews>
    <sheetView tabSelected="1" workbookViewId="0">
      <pane ySplit="1" topLeftCell="A25" activePane="bottomLeft" state="frozen"/>
      <selection pane="bottomLeft" activeCell="G33" sqref="G33"/>
    </sheetView>
  </sheetViews>
  <sheetFormatPr defaultColWidth="12.6640625" defaultRowHeight="15.75" customHeight="1" x14ac:dyDescent="0.25"/>
  <cols>
    <col min="1" max="1" width="4.21875" customWidth="1"/>
    <col min="2" max="2" width="6.109375" customWidth="1"/>
    <col min="3" max="3" width="5.109375" customWidth="1"/>
    <col min="4" max="4" width="9" customWidth="1"/>
    <col min="5" max="5" width="7.88671875" customWidth="1"/>
    <col min="6" max="6" width="6.33203125" customWidth="1"/>
    <col min="7" max="7" width="7.88671875" customWidth="1"/>
    <col min="8" max="8" width="34" customWidth="1"/>
    <col min="9" max="9" width="4.33203125" customWidth="1"/>
    <col min="10" max="10" width="8.88671875" customWidth="1"/>
    <col min="11" max="11" width="78.33203125" customWidth="1"/>
    <col min="12" max="12" width="6.21875" customWidth="1"/>
    <col min="13" max="13" width="12.44140625" customWidth="1"/>
    <col min="15" max="15" width="5" customWidth="1"/>
    <col min="16" max="16" width="6.21875" customWidth="1"/>
    <col min="17" max="17" width="8" customWidth="1"/>
  </cols>
  <sheetData>
    <row r="1" spans="1:36" ht="39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7</v>
      </c>
      <c r="L1" s="2" t="s">
        <v>10</v>
      </c>
      <c r="M1" s="2" t="s">
        <v>11</v>
      </c>
      <c r="N1" s="2" t="s">
        <v>7</v>
      </c>
      <c r="O1" s="2" t="s">
        <v>12</v>
      </c>
      <c r="P1" s="2" t="s">
        <v>13</v>
      </c>
      <c r="Q1" s="3" t="s">
        <v>14</v>
      </c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39.6" x14ac:dyDescent="0.25">
      <c r="A2" s="6">
        <v>1</v>
      </c>
      <c r="B2" s="7" t="s">
        <v>15</v>
      </c>
      <c r="C2" s="8" t="s">
        <v>16</v>
      </c>
      <c r="D2" s="9">
        <v>12285</v>
      </c>
      <c r="E2" s="8" t="s">
        <v>17</v>
      </c>
      <c r="F2" s="8" t="s">
        <v>18</v>
      </c>
      <c r="G2" s="8" t="s">
        <v>19</v>
      </c>
      <c r="H2" s="8" t="s">
        <v>20</v>
      </c>
      <c r="I2" s="8">
        <f>31+6</f>
        <v>37</v>
      </c>
      <c r="J2" s="8"/>
      <c r="K2" s="8"/>
      <c r="L2" s="8"/>
      <c r="M2" s="8" t="s">
        <v>21</v>
      </c>
      <c r="N2" s="8"/>
      <c r="O2" s="8">
        <v>14</v>
      </c>
      <c r="P2" s="10">
        <f t="shared" ref="P2:P5" si="0">I2+O2</f>
        <v>51</v>
      </c>
      <c r="Q2" s="11" t="s">
        <v>18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26.4" x14ac:dyDescent="0.25">
      <c r="A3" s="12">
        <v>2</v>
      </c>
      <c r="B3" s="13" t="s">
        <v>22</v>
      </c>
      <c r="C3" s="14" t="s">
        <v>23</v>
      </c>
      <c r="D3" s="15">
        <v>12108</v>
      </c>
      <c r="E3" s="14" t="s">
        <v>24</v>
      </c>
      <c r="F3" s="14" t="s">
        <v>25</v>
      </c>
      <c r="G3" s="14" t="s">
        <v>26</v>
      </c>
      <c r="H3" s="14" t="s">
        <v>27</v>
      </c>
      <c r="I3" s="14">
        <v>31</v>
      </c>
      <c r="J3" s="14" t="s">
        <v>26</v>
      </c>
      <c r="K3" s="16"/>
      <c r="L3" s="14">
        <v>30</v>
      </c>
      <c r="M3" s="16"/>
      <c r="N3" s="14"/>
      <c r="O3" s="14"/>
      <c r="P3" s="17">
        <f t="shared" si="0"/>
        <v>31</v>
      </c>
      <c r="Q3" s="14" t="s">
        <v>25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39.6" x14ac:dyDescent="0.25">
      <c r="A4" s="6">
        <v>3</v>
      </c>
      <c r="B4" s="7" t="s">
        <v>28</v>
      </c>
      <c r="C4" s="8" t="s">
        <v>29</v>
      </c>
      <c r="D4" s="9">
        <v>9982</v>
      </c>
      <c r="E4" s="8" t="s">
        <v>30</v>
      </c>
      <c r="F4" s="8" t="s">
        <v>31</v>
      </c>
      <c r="G4" s="8" t="s">
        <v>32</v>
      </c>
      <c r="H4" s="8" t="s">
        <v>33</v>
      </c>
      <c r="I4" s="8">
        <f>32+6</f>
        <v>38</v>
      </c>
      <c r="J4" s="18"/>
      <c r="K4" s="18"/>
      <c r="L4" s="18"/>
      <c r="M4" s="18"/>
      <c r="N4" s="8"/>
      <c r="O4" s="8"/>
      <c r="P4" s="10">
        <f t="shared" si="0"/>
        <v>38</v>
      </c>
      <c r="Q4" s="8" t="s">
        <v>31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39.6" x14ac:dyDescent="0.25">
      <c r="A5" s="12">
        <v>4</v>
      </c>
      <c r="B5" s="13" t="s">
        <v>34</v>
      </c>
      <c r="C5" s="13" t="s">
        <v>29</v>
      </c>
      <c r="D5" s="19">
        <v>9982</v>
      </c>
      <c r="E5" s="13" t="s">
        <v>35</v>
      </c>
      <c r="F5" s="13" t="s">
        <v>36</v>
      </c>
      <c r="G5" s="14"/>
      <c r="H5" s="14"/>
      <c r="I5" s="14"/>
      <c r="J5" s="14"/>
      <c r="K5" s="14"/>
      <c r="L5" s="14"/>
      <c r="M5" s="14" t="s">
        <v>37</v>
      </c>
      <c r="N5" s="13"/>
      <c r="O5" s="14">
        <f>14+2</f>
        <v>16</v>
      </c>
      <c r="P5" s="17">
        <f t="shared" si="0"/>
        <v>16</v>
      </c>
      <c r="Q5" s="13" t="s">
        <v>36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3.2" x14ac:dyDescent="0.25">
      <c r="A6" s="6">
        <v>5</v>
      </c>
      <c r="B6" s="7" t="s">
        <v>38</v>
      </c>
      <c r="C6" s="7" t="s">
        <v>39</v>
      </c>
      <c r="D6" s="20">
        <v>9004</v>
      </c>
      <c r="E6" s="7" t="s">
        <v>40</v>
      </c>
      <c r="F6" s="7" t="s">
        <v>31</v>
      </c>
      <c r="G6" s="18"/>
      <c r="H6" s="18"/>
      <c r="I6" s="8"/>
      <c r="J6" s="8" t="s">
        <v>26</v>
      </c>
      <c r="K6" s="18"/>
      <c r="L6" s="8">
        <v>30</v>
      </c>
      <c r="M6" s="18"/>
      <c r="N6" s="8"/>
      <c r="O6" s="8"/>
      <c r="P6" s="10">
        <f t="shared" ref="P6:P11" si="1">I6+L6+O6</f>
        <v>30</v>
      </c>
      <c r="Q6" s="7" t="s">
        <v>31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4" x14ac:dyDescent="0.25">
      <c r="A7" s="12">
        <v>6</v>
      </c>
      <c r="B7" s="13" t="s">
        <v>41</v>
      </c>
      <c r="C7" s="13" t="s">
        <v>39</v>
      </c>
      <c r="D7" s="19">
        <v>9004</v>
      </c>
      <c r="E7" s="13" t="s">
        <v>40</v>
      </c>
      <c r="F7" s="13" t="s">
        <v>31</v>
      </c>
      <c r="G7" s="16"/>
      <c r="H7" s="16"/>
      <c r="I7" s="14"/>
      <c r="J7" s="14" t="s">
        <v>42</v>
      </c>
      <c r="K7" s="16"/>
      <c r="L7" s="14">
        <f>30+8</f>
        <v>38</v>
      </c>
      <c r="M7" s="16"/>
      <c r="N7" s="14"/>
      <c r="O7" s="14"/>
      <c r="P7" s="17">
        <f t="shared" si="1"/>
        <v>38</v>
      </c>
      <c r="Q7" s="13" t="s">
        <v>31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39.6" x14ac:dyDescent="0.25">
      <c r="A8" s="6">
        <v>7</v>
      </c>
      <c r="B8" s="7" t="s">
        <v>43</v>
      </c>
      <c r="C8" s="7" t="s">
        <v>39</v>
      </c>
      <c r="D8" s="20">
        <v>9004</v>
      </c>
      <c r="E8" s="7" t="s">
        <v>40</v>
      </c>
      <c r="F8" s="7" t="s">
        <v>44</v>
      </c>
      <c r="G8" s="18"/>
      <c r="H8" s="18"/>
      <c r="I8" s="8"/>
      <c r="J8" s="8" t="s">
        <v>45</v>
      </c>
      <c r="K8" s="8" t="s">
        <v>46</v>
      </c>
      <c r="L8" s="8">
        <f>30+20+5.5</f>
        <v>55.5</v>
      </c>
      <c r="M8" s="18"/>
      <c r="N8" s="8"/>
      <c r="O8" s="8"/>
      <c r="P8" s="10">
        <f t="shared" si="1"/>
        <v>55.5</v>
      </c>
      <c r="Q8" s="21" t="s">
        <v>47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6.4" x14ac:dyDescent="0.25">
      <c r="A9" s="12">
        <v>8</v>
      </c>
      <c r="B9" s="13" t="s">
        <v>48</v>
      </c>
      <c r="C9" s="13" t="s">
        <v>39</v>
      </c>
      <c r="D9" s="19">
        <v>9004</v>
      </c>
      <c r="E9" s="13" t="s">
        <v>40</v>
      </c>
      <c r="F9" s="13" t="s">
        <v>47</v>
      </c>
      <c r="G9" s="16"/>
      <c r="H9" s="16"/>
      <c r="I9" s="14"/>
      <c r="J9" s="14" t="s">
        <v>49</v>
      </c>
      <c r="K9" s="16"/>
      <c r="L9" s="14">
        <f>30+4</f>
        <v>34</v>
      </c>
      <c r="M9" s="16"/>
      <c r="N9" s="14"/>
      <c r="O9" s="14"/>
      <c r="P9" s="17">
        <f t="shared" si="1"/>
        <v>34</v>
      </c>
      <c r="Q9" s="22" t="s">
        <v>31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39.6" x14ac:dyDescent="0.25">
      <c r="A10" s="6">
        <v>9</v>
      </c>
      <c r="B10" s="7" t="s">
        <v>50</v>
      </c>
      <c r="C10" s="7" t="s">
        <v>39</v>
      </c>
      <c r="D10" s="20">
        <v>9004</v>
      </c>
      <c r="E10" s="7" t="s">
        <v>40</v>
      </c>
      <c r="F10" s="7" t="s">
        <v>51</v>
      </c>
      <c r="G10" s="18"/>
      <c r="H10" s="18"/>
      <c r="I10" s="8"/>
      <c r="J10" s="8" t="s">
        <v>52</v>
      </c>
      <c r="K10" s="8" t="s">
        <v>53</v>
      </c>
      <c r="L10" s="8">
        <f>30+9.5+5.5</f>
        <v>45</v>
      </c>
      <c r="M10" s="18"/>
      <c r="N10" s="8"/>
      <c r="O10" s="8"/>
      <c r="P10" s="10">
        <f t="shared" si="1"/>
        <v>45</v>
      </c>
      <c r="Q10" s="21" t="s">
        <v>47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52.8" x14ac:dyDescent="0.25">
      <c r="A11" s="12">
        <v>10</v>
      </c>
      <c r="B11" s="13" t="s">
        <v>54</v>
      </c>
      <c r="C11" s="13" t="s">
        <v>39</v>
      </c>
      <c r="D11" s="19">
        <v>9004</v>
      </c>
      <c r="E11" s="13" t="s">
        <v>40</v>
      </c>
      <c r="F11" s="13" t="s">
        <v>47</v>
      </c>
      <c r="G11" s="16"/>
      <c r="H11" s="16"/>
      <c r="I11" s="14"/>
      <c r="J11" s="14" t="s">
        <v>55</v>
      </c>
      <c r="K11" s="16"/>
      <c r="L11" s="14">
        <f>30+4+3</f>
        <v>37</v>
      </c>
      <c r="M11" s="16"/>
      <c r="N11" s="14"/>
      <c r="O11" s="14"/>
      <c r="P11" s="17">
        <f t="shared" si="1"/>
        <v>37</v>
      </c>
      <c r="Q11" s="22" t="s">
        <v>31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6.4" x14ac:dyDescent="0.25">
      <c r="A12" s="6">
        <v>11</v>
      </c>
      <c r="B12" s="7" t="s">
        <v>56</v>
      </c>
      <c r="C12" s="8" t="s">
        <v>39</v>
      </c>
      <c r="D12" s="9">
        <v>9004</v>
      </c>
      <c r="E12" s="8" t="s">
        <v>30</v>
      </c>
      <c r="F12" s="8" t="s">
        <v>31</v>
      </c>
      <c r="G12" s="8" t="s">
        <v>26</v>
      </c>
      <c r="H12" s="8" t="s">
        <v>57</v>
      </c>
      <c r="I12" s="8">
        <v>32</v>
      </c>
      <c r="J12" s="18"/>
      <c r="K12" s="18"/>
      <c r="L12" s="18"/>
      <c r="M12" s="18"/>
      <c r="N12" s="8"/>
      <c r="O12" s="8"/>
      <c r="P12" s="10">
        <f>I12</f>
        <v>32</v>
      </c>
      <c r="Q12" s="8" t="s">
        <v>31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26.4" x14ac:dyDescent="0.25">
      <c r="A13" s="12">
        <v>12</v>
      </c>
      <c r="B13" s="13" t="s">
        <v>58</v>
      </c>
      <c r="C13" s="13" t="s">
        <v>39</v>
      </c>
      <c r="D13" s="19">
        <v>9004</v>
      </c>
      <c r="E13" s="13" t="s">
        <v>40</v>
      </c>
      <c r="F13" s="13" t="s">
        <v>44</v>
      </c>
      <c r="G13" s="16"/>
      <c r="H13" s="16"/>
      <c r="I13" s="14"/>
      <c r="J13" s="14" t="s">
        <v>59</v>
      </c>
      <c r="K13" s="14" t="s">
        <v>60</v>
      </c>
      <c r="L13" s="14">
        <f>30+30</f>
        <v>60</v>
      </c>
      <c r="M13" s="16"/>
      <c r="N13" s="14"/>
      <c r="O13" s="14"/>
      <c r="P13" s="17">
        <f t="shared" ref="P13:P14" si="2">I13+L13+O13</f>
        <v>60</v>
      </c>
      <c r="Q13" s="22" t="s">
        <v>51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ht="26.4" x14ac:dyDescent="0.25">
      <c r="A14" s="6">
        <v>13</v>
      </c>
      <c r="B14" s="7" t="s">
        <v>61</v>
      </c>
      <c r="C14" s="7" t="s">
        <v>39</v>
      </c>
      <c r="D14" s="20">
        <v>9004</v>
      </c>
      <c r="E14" s="7" t="s">
        <v>40</v>
      </c>
      <c r="F14" s="7" t="s">
        <v>44</v>
      </c>
      <c r="G14" s="18"/>
      <c r="H14" s="18"/>
      <c r="I14" s="8"/>
      <c r="J14" s="8" t="s">
        <v>59</v>
      </c>
      <c r="K14" s="8" t="s">
        <v>62</v>
      </c>
      <c r="L14" s="8">
        <f>30+40</f>
        <v>70</v>
      </c>
      <c r="M14" s="18"/>
      <c r="N14" s="8"/>
      <c r="O14" s="8"/>
      <c r="P14" s="10">
        <f t="shared" si="2"/>
        <v>70</v>
      </c>
      <c r="Q14" s="21" t="s">
        <v>51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26.4" x14ac:dyDescent="0.25">
      <c r="A15" s="12">
        <v>14</v>
      </c>
      <c r="B15" s="13" t="s">
        <v>63</v>
      </c>
      <c r="C15" s="14" t="s">
        <v>39</v>
      </c>
      <c r="D15" s="15">
        <v>9004</v>
      </c>
      <c r="E15" s="14" t="s">
        <v>30</v>
      </c>
      <c r="F15" s="14" t="s">
        <v>31</v>
      </c>
      <c r="G15" s="14" t="s">
        <v>26</v>
      </c>
      <c r="H15" s="14" t="s">
        <v>57</v>
      </c>
      <c r="I15" s="14">
        <v>32</v>
      </c>
      <c r="J15" s="16"/>
      <c r="K15" s="16"/>
      <c r="L15" s="16"/>
      <c r="M15" s="16"/>
      <c r="N15" s="14"/>
      <c r="O15" s="14"/>
      <c r="P15" s="17">
        <f t="shared" ref="P15:P16" si="3">I15</f>
        <v>32</v>
      </c>
      <c r="Q15" s="14" t="s">
        <v>31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26.4" x14ac:dyDescent="0.25">
      <c r="A16" s="6">
        <v>15</v>
      </c>
      <c r="B16" s="7" t="s">
        <v>64</v>
      </c>
      <c r="C16" s="8" t="s">
        <v>39</v>
      </c>
      <c r="D16" s="9">
        <v>9004</v>
      </c>
      <c r="E16" s="8" t="s">
        <v>30</v>
      </c>
      <c r="F16" s="8" t="s">
        <v>47</v>
      </c>
      <c r="G16" s="8" t="s">
        <v>65</v>
      </c>
      <c r="H16" s="8" t="s">
        <v>57</v>
      </c>
      <c r="I16" s="8">
        <f>32+2</f>
        <v>34</v>
      </c>
      <c r="J16" s="23"/>
      <c r="K16" s="23"/>
      <c r="L16" s="23"/>
      <c r="M16" s="23"/>
      <c r="N16" s="8"/>
      <c r="O16" s="8"/>
      <c r="P16" s="10">
        <f t="shared" si="3"/>
        <v>34</v>
      </c>
      <c r="Q16" s="21" t="s">
        <v>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26.4" x14ac:dyDescent="0.25">
      <c r="A17" s="12">
        <v>16</v>
      </c>
      <c r="B17" s="13" t="s">
        <v>66</v>
      </c>
      <c r="C17" s="14" t="s">
        <v>39</v>
      </c>
      <c r="D17" s="15">
        <v>9004</v>
      </c>
      <c r="E17" s="14" t="s">
        <v>24</v>
      </c>
      <c r="F17" s="14" t="s">
        <v>67</v>
      </c>
      <c r="G17" s="14" t="s">
        <v>26</v>
      </c>
      <c r="H17" s="14" t="s">
        <v>57</v>
      </c>
      <c r="I17" s="14">
        <v>32</v>
      </c>
      <c r="J17" s="14" t="s">
        <v>68</v>
      </c>
      <c r="K17" s="14" t="s">
        <v>69</v>
      </c>
      <c r="L17" s="14">
        <v>86</v>
      </c>
      <c r="M17" s="24"/>
      <c r="N17" s="14"/>
      <c r="O17" s="14"/>
      <c r="P17" s="17">
        <f t="shared" ref="P17:P18" si="4">I17+L17+O17</f>
        <v>118</v>
      </c>
      <c r="Q17" s="14" t="s">
        <v>67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39.6" x14ac:dyDescent="0.25">
      <c r="A18" s="6">
        <v>17</v>
      </c>
      <c r="B18" s="7" t="s">
        <v>70</v>
      </c>
      <c r="C18" s="7" t="s">
        <v>39</v>
      </c>
      <c r="D18" s="20">
        <v>9004</v>
      </c>
      <c r="E18" s="7" t="s">
        <v>71</v>
      </c>
      <c r="F18" s="7" t="s">
        <v>72</v>
      </c>
      <c r="G18" s="23"/>
      <c r="H18" s="23"/>
      <c r="I18" s="8"/>
      <c r="J18" s="8" t="s">
        <v>68</v>
      </c>
      <c r="K18" s="8" t="s">
        <v>69</v>
      </c>
      <c r="L18" s="8">
        <v>86</v>
      </c>
      <c r="M18" s="8" t="s">
        <v>73</v>
      </c>
      <c r="N18" s="8"/>
      <c r="O18" s="8">
        <f>37.5+2</f>
        <v>39.5</v>
      </c>
      <c r="P18" s="10">
        <f t="shared" si="4"/>
        <v>125.5</v>
      </c>
      <c r="Q18" s="7" t="s">
        <v>72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39.6" x14ac:dyDescent="0.25">
      <c r="A19" s="12">
        <v>18</v>
      </c>
      <c r="B19" s="13" t="s">
        <v>74</v>
      </c>
      <c r="C19" s="14" t="s">
        <v>39</v>
      </c>
      <c r="D19" s="15">
        <v>9004</v>
      </c>
      <c r="E19" s="14" t="s">
        <v>30</v>
      </c>
      <c r="F19" s="14" t="s">
        <v>47</v>
      </c>
      <c r="G19" s="14" t="s">
        <v>75</v>
      </c>
      <c r="H19" s="14" t="s">
        <v>57</v>
      </c>
      <c r="I19" s="14">
        <f>32+6+2</f>
        <v>40</v>
      </c>
      <c r="J19" s="24"/>
      <c r="K19" s="24"/>
      <c r="L19" s="24"/>
      <c r="M19" s="24"/>
      <c r="N19" s="14"/>
      <c r="O19" s="14"/>
      <c r="P19" s="17">
        <f>I19</f>
        <v>40</v>
      </c>
      <c r="Q19" s="22" t="s">
        <v>31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26.4" x14ac:dyDescent="0.25">
      <c r="A20" s="6">
        <v>19</v>
      </c>
      <c r="B20" s="7" t="s">
        <v>76</v>
      </c>
      <c r="C20" s="8" t="s">
        <v>39</v>
      </c>
      <c r="D20" s="9">
        <v>9004</v>
      </c>
      <c r="E20" s="8" t="s">
        <v>30</v>
      </c>
      <c r="F20" s="8" t="s">
        <v>51</v>
      </c>
      <c r="G20" s="8" t="s">
        <v>77</v>
      </c>
      <c r="H20" s="8" t="s">
        <v>27</v>
      </c>
      <c r="I20" s="8">
        <f>31+5.5</f>
        <v>36.5</v>
      </c>
      <c r="J20" s="23"/>
      <c r="K20" s="23"/>
      <c r="L20" s="23"/>
      <c r="M20" s="23"/>
      <c r="N20" s="8"/>
      <c r="O20" s="8"/>
      <c r="P20" s="10">
        <f t="shared" ref="P20:P33" si="5">I20+L20+O20</f>
        <v>36.5</v>
      </c>
      <c r="Q20" s="21" t="s">
        <v>47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26.4" x14ac:dyDescent="0.25">
      <c r="A21" s="12">
        <v>20</v>
      </c>
      <c r="B21" s="13" t="s">
        <v>78</v>
      </c>
      <c r="C21" s="14" t="s">
        <v>39</v>
      </c>
      <c r="D21" s="15">
        <v>9004</v>
      </c>
      <c r="E21" s="14" t="s">
        <v>17</v>
      </c>
      <c r="F21" s="14" t="s">
        <v>72</v>
      </c>
      <c r="G21" s="14" t="s">
        <v>79</v>
      </c>
      <c r="H21" s="14" t="s">
        <v>80</v>
      </c>
      <c r="I21" s="14">
        <f t="shared" ref="I21:I24" si="6">30+54</f>
        <v>84</v>
      </c>
      <c r="J21" s="24"/>
      <c r="K21" s="24"/>
      <c r="L21" s="14"/>
      <c r="M21" s="14" t="s">
        <v>81</v>
      </c>
      <c r="N21" s="14"/>
      <c r="O21" s="14">
        <f>37.5+0.5</f>
        <v>38</v>
      </c>
      <c r="P21" s="17">
        <f t="shared" si="5"/>
        <v>122</v>
      </c>
      <c r="Q21" s="22" t="s">
        <v>82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26.4" x14ac:dyDescent="0.25">
      <c r="A22" s="6">
        <v>21</v>
      </c>
      <c r="B22" s="7" t="s">
        <v>83</v>
      </c>
      <c r="C22" s="8" t="s">
        <v>39</v>
      </c>
      <c r="D22" s="9">
        <v>9004</v>
      </c>
      <c r="E22" s="8" t="s">
        <v>30</v>
      </c>
      <c r="F22" s="8" t="s">
        <v>44</v>
      </c>
      <c r="G22" s="8" t="s">
        <v>79</v>
      </c>
      <c r="H22" s="8" t="s">
        <v>80</v>
      </c>
      <c r="I22" s="8">
        <f t="shared" si="6"/>
        <v>84</v>
      </c>
      <c r="J22" s="23"/>
      <c r="K22" s="23"/>
      <c r="L22" s="23"/>
      <c r="M22" s="23"/>
      <c r="N22" s="8"/>
      <c r="O22" s="8"/>
      <c r="P22" s="10">
        <f t="shared" si="5"/>
        <v>84</v>
      </c>
      <c r="Q22" s="21" t="s">
        <v>51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39.6" x14ac:dyDescent="0.25">
      <c r="A23" s="12">
        <v>22</v>
      </c>
      <c r="B23" s="13" t="s">
        <v>84</v>
      </c>
      <c r="C23" s="13" t="s">
        <v>85</v>
      </c>
      <c r="D23" s="19">
        <v>8179</v>
      </c>
      <c r="E23" s="13" t="s">
        <v>17</v>
      </c>
      <c r="F23" s="13" t="s">
        <v>86</v>
      </c>
      <c r="G23" s="14" t="s">
        <v>79</v>
      </c>
      <c r="H23" s="14" t="s">
        <v>80</v>
      </c>
      <c r="I23" s="14">
        <f t="shared" si="6"/>
        <v>84</v>
      </c>
      <c r="J23" s="24"/>
      <c r="K23" s="24"/>
      <c r="L23" s="14"/>
      <c r="M23" s="14" t="s">
        <v>87</v>
      </c>
      <c r="N23" s="14"/>
      <c r="O23" s="14">
        <f t="shared" ref="O23:O24" si="7">37.5+0.5+11</f>
        <v>49</v>
      </c>
      <c r="P23" s="17">
        <f t="shared" si="5"/>
        <v>133</v>
      </c>
      <c r="Q23" s="22" t="s">
        <v>82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39.6" x14ac:dyDescent="0.25">
      <c r="A24" s="6">
        <v>23</v>
      </c>
      <c r="B24" s="7" t="s">
        <v>88</v>
      </c>
      <c r="C24" s="7" t="s">
        <v>85</v>
      </c>
      <c r="D24" s="20">
        <v>8179</v>
      </c>
      <c r="E24" s="7" t="s">
        <v>17</v>
      </c>
      <c r="F24" s="7" t="s">
        <v>86</v>
      </c>
      <c r="G24" s="8" t="s">
        <v>79</v>
      </c>
      <c r="H24" s="8" t="s">
        <v>80</v>
      </c>
      <c r="I24" s="8">
        <f t="shared" si="6"/>
        <v>84</v>
      </c>
      <c r="J24" s="23"/>
      <c r="K24" s="23"/>
      <c r="L24" s="8"/>
      <c r="M24" s="8" t="s">
        <v>87</v>
      </c>
      <c r="N24" s="8"/>
      <c r="O24" s="8">
        <f t="shared" si="7"/>
        <v>49</v>
      </c>
      <c r="P24" s="10">
        <f t="shared" si="5"/>
        <v>133</v>
      </c>
      <c r="Q24" s="21" t="s">
        <v>82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26.4" x14ac:dyDescent="0.25">
      <c r="A25" s="12">
        <v>24</v>
      </c>
      <c r="B25" s="13" t="s">
        <v>89</v>
      </c>
      <c r="C25" s="13" t="s">
        <v>85</v>
      </c>
      <c r="D25" s="19">
        <v>8179</v>
      </c>
      <c r="E25" s="13" t="s">
        <v>30</v>
      </c>
      <c r="F25" s="13" t="s">
        <v>51</v>
      </c>
      <c r="G25" s="14" t="s">
        <v>77</v>
      </c>
      <c r="H25" s="14" t="s">
        <v>27</v>
      </c>
      <c r="I25" s="14">
        <f>31+5.5</f>
        <v>36.5</v>
      </c>
      <c r="J25" s="24"/>
      <c r="K25" s="24"/>
      <c r="L25" s="24"/>
      <c r="M25" s="24"/>
      <c r="N25" s="14"/>
      <c r="O25" s="14"/>
      <c r="P25" s="17">
        <f t="shared" si="5"/>
        <v>36.5</v>
      </c>
      <c r="Q25" s="22" t="s">
        <v>47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39.6" x14ac:dyDescent="0.25">
      <c r="A26" s="6">
        <v>25</v>
      </c>
      <c r="B26" s="7" t="s">
        <v>90</v>
      </c>
      <c r="C26" s="7" t="s">
        <v>85</v>
      </c>
      <c r="D26" s="20">
        <v>8179</v>
      </c>
      <c r="E26" s="7" t="s">
        <v>30</v>
      </c>
      <c r="F26" s="7" t="s">
        <v>51</v>
      </c>
      <c r="G26" s="8" t="s">
        <v>91</v>
      </c>
      <c r="H26" s="8" t="s">
        <v>27</v>
      </c>
      <c r="I26" s="8">
        <f>31+5+5.5</f>
        <v>41.5</v>
      </c>
      <c r="J26" s="23"/>
      <c r="K26" s="23"/>
      <c r="L26" s="23"/>
      <c r="M26" s="23"/>
      <c r="N26" s="8"/>
      <c r="O26" s="8"/>
      <c r="P26" s="10">
        <f t="shared" si="5"/>
        <v>41.5</v>
      </c>
      <c r="Q26" s="21" t="s">
        <v>47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26.4" x14ac:dyDescent="0.25">
      <c r="A27" s="12">
        <v>26</v>
      </c>
      <c r="B27" s="13" t="s">
        <v>92</v>
      </c>
      <c r="C27" s="14" t="s">
        <v>85</v>
      </c>
      <c r="D27" s="15">
        <v>8179</v>
      </c>
      <c r="E27" s="14" t="s">
        <v>30</v>
      </c>
      <c r="F27" s="14" t="s">
        <v>51</v>
      </c>
      <c r="G27" s="14" t="s">
        <v>77</v>
      </c>
      <c r="H27" s="14" t="s">
        <v>27</v>
      </c>
      <c r="I27" s="14">
        <f t="shared" ref="I27:I28" si="8">31+5.5</f>
        <v>36.5</v>
      </c>
      <c r="J27" s="24"/>
      <c r="K27" s="24"/>
      <c r="L27" s="24"/>
      <c r="M27" s="24"/>
      <c r="N27" s="14"/>
      <c r="O27" s="14"/>
      <c r="P27" s="17">
        <f t="shared" si="5"/>
        <v>36.5</v>
      </c>
      <c r="Q27" s="22" t="s">
        <v>47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26.4" x14ac:dyDescent="0.25">
      <c r="A28" s="6">
        <v>27</v>
      </c>
      <c r="B28" s="7" t="s">
        <v>93</v>
      </c>
      <c r="C28" s="7" t="s">
        <v>85</v>
      </c>
      <c r="D28" s="20">
        <v>8179</v>
      </c>
      <c r="E28" s="7" t="s">
        <v>30</v>
      </c>
      <c r="F28" s="7" t="s">
        <v>51</v>
      </c>
      <c r="G28" s="8" t="s">
        <v>77</v>
      </c>
      <c r="H28" s="8" t="s">
        <v>27</v>
      </c>
      <c r="I28" s="8">
        <f t="shared" si="8"/>
        <v>36.5</v>
      </c>
      <c r="J28" s="23"/>
      <c r="K28" s="23"/>
      <c r="L28" s="23"/>
      <c r="M28" s="23"/>
      <c r="N28" s="8"/>
      <c r="O28" s="8"/>
      <c r="P28" s="10">
        <f t="shared" si="5"/>
        <v>36.5</v>
      </c>
      <c r="Q28" s="21" t="s">
        <v>47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ht="39.6" x14ac:dyDescent="0.25">
      <c r="A29" s="12">
        <v>28</v>
      </c>
      <c r="B29" s="13" t="s">
        <v>94</v>
      </c>
      <c r="C29" s="13" t="s">
        <v>85</v>
      </c>
      <c r="D29" s="19">
        <v>8179</v>
      </c>
      <c r="E29" s="13" t="s">
        <v>30</v>
      </c>
      <c r="F29" s="13" t="s">
        <v>51</v>
      </c>
      <c r="G29" s="14" t="s">
        <v>125</v>
      </c>
      <c r="H29" s="14" t="s">
        <v>27</v>
      </c>
      <c r="I29" s="14">
        <f>31+5.5+4</f>
        <v>40.5</v>
      </c>
      <c r="J29" s="24"/>
      <c r="K29" s="24"/>
      <c r="L29" s="24"/>
      <c r="M29" s="24"/>
      <c r="N29" s="14"/>
      <c r="O29" s="14"/>
      <c r="P29" s="17">
        <f t="shared" si="5"/>
        <v>40.5</v>
      </c>
      <c r="Q29" s="22" t="s">
        <v>47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52.8" x14ac:dyDescent="0.25">
      <c r="A30" s="6">
        <v>29</v>
      </c>
      <c r="B30" s="7" t="s">
        <v>95</v>
      </c>
      <c r="C30" s="7" t="s">
        <v>85</v>
      </c>
      <c r="D30" s="20">
        <v>8179</v>
      </c>
      <c r="E30" s="7" t="s">
        <v>35</v>
      </c>
      <c r="F30" s="7" t="s">
        <v>51</v>
      </c>
      <c r="G30" s="23"/>
      <c r="H30" s="23"/>
      <c r="I30" s="23"/>
      <c r="J30" s="23"/>
      <c r="K30" s="23"/>
      <c r="L30" s="8"/>
      <c r="M30" s="8" t="s">
        <v>96</v>
      </c>
      <c r="N30" s="8"/>
      <c r="O30" s="8">
        <f>37.5+6+2</f>
        <v>45.5</v>
      </c>
      <c r="P30" s="10">
        <f t="shared" si="5"/>
        <v>45.5</v>
      </c>
      <c r="Q30" s="7" t="s">
        <v>51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39.6" x14ac:dyDescent="0.25">
      <c r="A31" s="12">
        <v>30</v>
      </c>
      <c r="B31" s="13" t="s">
        <v>97</v>
      </c>
      <c r="C31" s="13" t="s">
        <v>85</v>
      </c>
      <c r="D31" s="19">
        <v>8179</v>
      </c>
      <c r="E31" s="13" t="s">
        <v>30</v>
      </c>
      <c r="F31" s="13" t="s">
        <v>44</v>
      </c>
      <c r="G31" s="14" t="s">
        <v>98</v>
      </c>
      <c r="H31" s="24"/>
      <c r="I31" s="14">
        <f>30+5.5+55</f>
        <v>90.5</v>
      </c>
      <c r="J31" s="24"/>
      <c r="K31" s="24"/>
      <c r="L31" s="24"/>
      <c r="M31" s="24"/>
      <c r="N31" s="14"/>
      <c r="O31" s="14"/>
      <c r="P31" s="17">
        <f t="shared" si="5"/>
        <v>90.5</v>
      </c>
      <c r="Q31" s="22" t="s">
        <v>47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52.8" x14ac:dyDescent="0.25">
      <c r="A32" s="6">
        <v>31</v>
      </c>
      <c r="B32" s="7" t="s">
        <v>99</v>
      </c>
      <c r="C32" s="7" t="s">
        <v>85</v>
      </c>
      <c r="D32" s="20">
        <v>8179</v>
      </c>
      <c r="E32" s="7" t="s">
        <v>35</v>
      </c>
      <c r="F32" s="7" t="s">
        <v>51</v>
      </c>
      <c r="G32" s="23"/>
      <c r="H32" s="23"/>
      <c r="I32" s="8">
        <v>4</v>
      </c>
      <c r="J32" s="23"/>
      <c r="K32" s="23"/>
      <c r="L32" s="8"/>
      <c r="M32" s="8" t="s">
        <v>96</v>
      </c>
      <c r="N32" s="8"/>
      <c r="O32" s="8">
        <f>37.5+6+2</f>
        <v>45.5</v>
      </c>
      <c r="P32" s="10">
        <f t="shared" si="5"/>
        <v>49.5</v>
      </c>
      <c r="Q32" s="7" t="s">
        <v>51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39.6" x14ac:dyDescent="0.25">
      <c r="A33" s="25">
        <v>32</v>
      </c>
      <c r="B33" s="26" t="s">
        <v>100</v>
      </c>
      <c r="C33" s="26" t="s">
        <v>85</v>
      </c>
      <c r="D33" s="27">
        <v>8179</v>
      </c>
      <c r="E33" s="26" t="s">
        <v>30</v>
      </c>
      <c r="F33" s="26" t="s">
        <v>51</v>
      </c>
      <c r="G33" s="14" t="s">
        <v>125</v>
      </c>
      <c r="H33" s="28"/>
      <c r="I33" s="14">
        <f>30+4+5.5</f>
        <v>39.5</v>
      </c>
      <c r="J33" s="28"/>
      <c r="K33" s="28"/>
      <c r="L33" s="28"/>
      <c r="M33" s="28"/>
      <c r="N33" s="29"/>
      <c r="O33" s="29"/>
      <c r="P33" s="17">
        <f t="shared" si="5"/>
        <v>39.5</v>
      </c>
      <c r="Q33" s="22" t="s">
        <v>47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13.2" x14ac:dyDescent="0.25">
      <c r="A34" s="7"/>
      <c r="B34" s="7"/>
      <c r="C34" s="5"/>
      <c r="D34" s="30"/>
      <c r="E34" s="5"/>
      <c r="F34" s="5"/>
      <c r="G34" s="31"/>
      <c r="H34" s="31"/>
      <c r="I34" s="31"/>
      <c r="J34" s="31"/>
      <c r="K34" s="31"/>
      <c r="L34" s="31"/>
      <c r="M34" s="31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ht="13.2" x14ac:dyDescent="0.25">
      <c r="A35" s="7"/>
      <c r="B35" s="7"/>
      <c r="C35" s="5"/>
      <c r="D35" s="30"/>
      <c r="E35" s="5"/>
      <c r="F35" s="5"/>
      <c r="G35" s="31"/>
      <c r="H35" s="31"/>
      <c r="I35" s="31"/>
      <c r="J35" s="31"/>
      <c r="K35" s="31"/>
      <c r="L35" s="31"/>
      <c r="M35" s="31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13.2" x14ac:dyDescent="0.25">
      <c r="A36" s="7"/>
      <c r="B36" s="7"/>
      <c r="C36" s="5"/>
      <c r="D36" s="30"/>
      <c r="E36" s="5"/>
      <c r="F36" s="5"/>
      <c r="G36" s="31"/>
      <c r="H36" s="31"/>
      <c r="I36" s="31"/>
      <c r="J36" s="31"/>
      <c r="K36" s="31"/>
      <c r="L36" s="31"/>
      <c r="M36" s="3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ht="13.2" x14ac:dyDescent="0.25">
      <c r="A37" s="7"/>
      <c r="B37" s="7"/>
      <c r="C37" s="5"/>
      <c r="D37" s="30"/>
      <c r="E37" s="5"/>
      <c r="F37" s="5"/>
      <c r="G37" s="31"/>
      <c r="H37" s="31"/>
      <c r="I37" s="31"/>
      <c r="J37" s="31"/>
      <c r="K37" s="31"/>
      <c r="L37" s="31"/>
      <c r="M37" s="3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ht="13.2" x14ac:dyDescent="0.25">
      <c r="A38" s="7"/>
      <c r="B38" s="7"/>
      <c r="C38" s="5"/>
      <c r="D38" s="30"/>
      <c r="E38" s="5"/>
      <c r="F38" s="5"/>
      <c r="G38" s="31"/>
      <c r="H38" s="31"/>
      <c r="I38" s="31"/>
      <c r="J38" s="31"/>
      <c r="K38" s="31"/>
      <c r="L38" s="31"/>
      <c r="M38" s="3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3.2" x14ac:dyDescent="0.25">
      <c r="A39" s="7"/>
      <c r="B39" s="7"/>
      <c r="C39" s="5"/>
      <c r="D39" s="30"/>
      <c r="E39" s="5"/>
      <c r="F39" s="5"/>
      <c r="G39" s="31"/>
      <c r="H39" s="31"/>
      <c r="I39" s="31"/>
      <c r="J39" s="31"/>
      <c r="K39" s="31"/>
      <c r="L39" s="31"/>
      <c r="M39" s="3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ht="13.2" x14ac:dyDescent="0.25">
      <c r="A40" s="7"/>
      <c r="B40" s="7"/>
      <c r="C40" s="5"/>
      <c r="D40" s="30"/>
      <c r="E40" s="5"/>
      <c r="F40" s="5"/>
      <c r="G40" s="31"/>
      <c r="H40" s="31"/>
      <c r="I40" s="31"/>
      <c r="J40" s="31"/>
      <c r="K40" s="31"/>
      <c r="L40" s="31"/>
      <c r="M40" s="3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ht="13.2" x14ac:dyDescent="0.25">
      <c r="A41" s="7"/>
      <c r="B41" s="7"/>
      <c r="C41" s="5"/>
      <c r="D41" s="30"/>
      <c r="E41" s="5"/>
      <c r="F41" s="5"/>
      <c r="G41" s="31"/>
      <c r="H41" s="31"/>
      <c r="I41" s="31"/>
      <c r="J41" s="31"/>
      <c r="K41" s="31"/>
      <c r="L41" s="31"/>
      <c r="M41" s="3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13.2" x14ac:dyDescent="0.25">
      <c r="A42" s="5"/>
      <c r="B42" s="5"/>
      <c r="C42" s="5"/>
      <c r="D42" s="30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ht="13.2" x14ac:dyDescent="0.25">
      <c r="A43" s="5"/>
      <c r="B43" s="5"/>
      <c r="C43" s="5"/>
      <c r="D43" s="3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3.2" x14ac:dyDescent="0.25">
      <c r="A44" s="5"/>
      <c r="B44" s="5"/>
      <c r="C44" s="5"/>
      <c r="D44" s="3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13.2" x14ac:dyDescent="0.25">
      <c r="A45" s="5"/>
      <c r="B45" s="5"/>
      <c r="C45" s="5"/>
      <c r="D45" s="3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13.2" x14ac:dyDescent="0.25">
      <c r="A46" s="5"/>
      <c r="B46" s="5"/>
      <c r="C46" s="5"/>
      <c r="D46" s="3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13.2" x14ac:dyDescent="0.25">
      <c r="A47" s="5"/>
      <c r="B47" s="5"/>
      <c r="C47" s="5"/>
      <c r="D47" s="3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13.2" x14ac:dyDescent="0.25">
      <c r="A48" s="5"/>
      <c r="B48" s="5"/>
      <c r="C48" s="5"/>
      <c r="D48" s="30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3.2" x14ac:dyDescent="0.25">
      <c r="A49" s="5"/>
      <c r="B49" s="5"/>
      <c r="C49" s="5"/>
      <c r="D49" s="30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3.2" x14ac:dyDescent="0.25">
      <c r="A50" s="5"/>
      <c r="B50" s="5"/>
      <c r="C50" s="5"/>
      <c r="D50" s="30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3.2" x14ac:dyDescent="0.25">
      <c r="A51" s="7"/>
      <c r="B51" s="7"/>
      <c r="C51" s="5"/>
      <c r="D51" s="30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ht="13.2" x14ac:dyDescent="0.25">
      <c r="A52" s="7"/>
      <c r="B52" s="7"/>
      <c r="C52" s="5"/>
      <c r="D52" s="30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13.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3.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3.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3.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3.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3.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3.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3.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3.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13.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3.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3.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3.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3.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3.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ht="13.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13.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ht="13.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ht="13.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ht="13.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13.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3.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3.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13.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13.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13.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3.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3.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ht="13.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ht="13.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ht="13.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ht="13.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ht="13.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ht="13.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13.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13.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13.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ht="13.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ht="13.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ht="13.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13.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13.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3.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ht="13.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13.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13.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13.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ht="13.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ht="13.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ht="13.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ht="13.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13.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13.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ht="13.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13.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13.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13.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ht="13.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ht="13.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13.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ht="13.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ht="13.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ht="13.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ht="13.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ht="13.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ht="13.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ht="13.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ht="13.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ht="13.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ht="13.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ht="13.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ht="13.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ht="13.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ht="13.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ht="13.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ht="13.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ht="13.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ht="13.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ht="13.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ht="13.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ht="13.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ht="13.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ht="13.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ht="13.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ht="13.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ht="13.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ht="13.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ht="13.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ht="13.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ht="13.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ht="13.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ht="13.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ht="13.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ht="13.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ht="13.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ht="13.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ht="13.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ht="13.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ht="13.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ht="13.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ht="13.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ht="13.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ht="13.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ht="13.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ht="13.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ht="13.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ht="13.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ht="13.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ht="13.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ht="13.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ht="13.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ht="13.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ht="13.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ht="13.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ht="13.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ht="13.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13.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13.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13.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13.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13.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13.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13.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13.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13.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13.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13.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13.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13.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13.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13.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13.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13.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13.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13.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13.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13.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13.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13.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13.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13.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13.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13.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13.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13.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13.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13.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13.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13.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13.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13.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13.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13.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13.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13.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13.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13.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13.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13.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13.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13.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13.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13.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13.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13.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13.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13.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13.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13.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13.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13.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13.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13.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13.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13.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13.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13.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13.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13.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13.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13.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13.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13.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13.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13.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13.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13.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13.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13.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13.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13.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13.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13.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13.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13.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13.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13.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13.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13.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13.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13.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13.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13.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13.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13.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13.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13.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13.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13.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13.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13.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13.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13.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13.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13.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13.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13.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13.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13.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13.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13.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13.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13.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13.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13.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13.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13.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13.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13.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13.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13.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13.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13.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13.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13.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13.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13.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13.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13.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13.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13.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13.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13.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13.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13.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13.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13.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13.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13.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13.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13.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13.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13.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13.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13.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13.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13.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13.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13.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13.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13.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13.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13.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13.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13.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13.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13.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13.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13.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13.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13.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13.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13.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13.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13.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13.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13.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13.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13.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13.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13.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13.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13.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13.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13.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13.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13.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13.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13.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13.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13.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13.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13.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13.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13.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13.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13.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13.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13.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13.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13.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13.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13.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13.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13.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13.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13.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13.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13.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13.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13.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13.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13.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13.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13.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13.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13.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13.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13.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13.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13.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13.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13.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13.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13.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13.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13.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13.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13.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13.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13.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13.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13.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13.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13.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13.2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13.2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13.2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13.2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13.2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13.2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13.2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13.2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13.2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13.2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13.2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13.2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13.2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13.2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13.2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13.2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13.2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13.2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13.2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13.2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13.2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13.2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13.2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13.2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13.2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13.2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13.2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13.2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13.2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13.2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13.2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13.2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13.2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13.2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13.2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13.2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13.2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13.2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13.2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13.2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13.2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13.2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13.2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13.2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13.2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13.2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13.2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13.2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13.2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13.2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13.2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13.2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13.2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13.2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13.2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13.2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13.2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13.2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13.2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13.2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13.2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13.2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13.2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13.2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13.2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13.2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13.2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13.2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13.2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13.2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13.2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13.2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13.2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13.2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13.2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13.2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13.2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13.2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13.2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13.2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13.2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13.2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13.2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13.2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13.2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13.2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13.2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13.2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13.2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13.2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13.2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13.2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13.2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13.2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13.2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13.2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13.2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13.2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13.2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13.2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13.2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13.2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13.2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13.2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13.2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13.2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13.2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13.2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13.2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13.2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13.2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13.2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13.2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13.2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13.2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13.2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13.2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13.2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13.2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13.2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13.2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13.2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13.2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13.2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13.2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13.2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13.2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13.2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13.2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13.2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13.2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13.2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13.2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13.2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13.2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13.2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13.2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13.2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13.2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13.2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13.2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3.2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3.2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3.2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3.2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3.2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3.2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3.2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3.2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3.2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3.2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3.2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3.2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3.2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3.2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3.2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3.2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3.2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3.2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3.2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3.2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3.2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3.2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3.2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3.2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3.2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3.2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3.2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3.2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3.2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13.2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13.2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13.2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13.2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13.2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13.2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13.2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13.2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13.2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13.2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13.2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13.2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13.2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13.2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13.2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13.2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13.2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13.2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13.2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13.2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13.2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13.2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13.2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13.2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13.2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13.2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13.2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13.2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13.2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13.2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13.2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13.2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13.2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13.2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13.2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13.2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13.2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13.2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13.2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13.2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13.2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13.2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13.2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13.2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13.2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13.2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13.2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13.2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13.2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13.2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13.2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13.2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13.2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13.2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13.2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13.2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13.2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13.2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13.2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13.2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13.2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13.2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13.2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13.2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13.2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13.2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13.2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13.2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13.2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13.2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13.2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13.2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13.2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13.2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13.2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13.2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13.2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13.2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13.2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13.2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13.2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13.2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13.2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13.2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13.2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13.2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13.2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13.2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13.2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13.2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13.2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13.2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13.2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13.2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13.2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13.2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13.2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13.2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13.2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13.2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13.2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13.2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13.2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13.2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13.2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13.2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13.2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13.2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13.2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13.2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13.2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13.2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13.2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13.2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13.2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13.2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13.2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13.2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13.2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13.2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13.2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13.2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13.2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13.2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13.2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13.2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13.2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13.2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13.2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13.2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13.2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13.2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13.2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13.2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13.2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13.2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13.2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13.2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13.2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13.2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13.2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13.2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13.2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13.2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13.2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13.2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13.2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13.2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13.2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13.2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13.2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13.2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13.2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13.2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13.2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13.2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13.2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13.2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13.2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13.2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13.2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13.2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13.2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13.2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13.2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13.2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13.2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13.2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13.2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13.2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13.2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13.2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13.2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13.2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13.2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13.2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13.2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13.2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13.2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13.2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13.2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13.2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13.2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13.2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13.2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13.2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13.2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13.2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13.2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13.2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13.2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13.2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13.2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13.2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13.2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13.2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13.2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13.2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13.2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13.2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13.2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13.2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13.2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13.2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13.2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13.2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13.2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13.2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13.2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13.2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13.2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13.2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13.2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13.2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13.2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13.2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13.2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13.2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13.2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13.2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13.2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13.2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13.2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13.2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13.2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13.2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13.2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13.2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13.2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13.2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13.2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13.2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13.2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13.2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13.2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13.2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13.2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13.2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13.2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13.2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13.2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13.2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13.2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13.2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13.2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13.2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13.2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13.2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13.2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13.2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13.2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13.2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13.2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13.2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13.2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13.2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13.2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13.2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13.2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13.2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13.2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13.2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13.2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13.2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13.2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13.2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13.2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13.2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13.2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13.2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13.2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13.2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13.2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13.2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13.2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13.2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13.2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13.2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13.2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13.2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13.2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13.2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13.2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13.2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13.2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13.2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13.2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13.2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13.2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13.2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13.2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13.2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13.2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13.2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13.2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13.2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13.2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13.2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13.2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13.2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13.2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13.2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13.2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13.2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13.2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13.2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13.2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13.2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13.2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13.2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13.2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13.2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13.2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13.2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13.2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13.2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13.2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13.2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13.2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13.2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13.2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13.2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13.2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13.2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13.2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13.2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13.2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13.2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13.2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13.2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13.2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13.2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13.2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13.2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13.2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13.2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13.2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13.2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13.2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13.2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13.2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13.2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13.2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13.2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13.2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13.2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13.2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13.2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13.2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13.2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13.2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13.2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13.2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13.2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13.2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13.2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13.2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  <row r="915" spans="1:36" ht="13.2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</row>
    <row r="916" spans="1:36" ht="13.2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</row>
    <row r="917" spans="1:36" ht="13.2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</row>
    <row r="918" spans="1:36" ht="13.2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</row>
    <row r="919" spans="1:36" ht="13.2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</row>
    <row r="920" spans="1:36" ht="13.2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</row>
    <row r="921" spans="1:36" ht="13.2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</row>
    <row r="922" spans="1:36" ht="13.2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</row>
    <row r="923" spans="1:36" ht="13.2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</row>
    <row r="924" spans="1:36" ht="13.2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</row>
    <row r="925" spans="1:36" ht="13.2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</row>
    <row r="926" spans="1:36" ht="13.2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</row>
    <row r="927" spans="1:36" ht="13.2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</row>
    <row r="928" spans="1:36" ht="13.2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</row>
    <row r="929" spans="1:36" ht="13.2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</row>
    <row r="930" spans="1:36" ht="13.2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</row>
    <row r="931" spans="1:36" ht="13.2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</row>
    <row r="932" spans="1:36" ht="13.2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</row>
    <row r="933" spans="1:36" ht="13.2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</row>
    <row r="934" spans="1:36" ht="13.2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</row>
    <row r="935" spans="1:36" ht="13.2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</row>
    <row r="936" spans="1:36" ht="13.2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</row>
    <row r="937" spans="1:36" ht="13.2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</row>
    <row r="938" spans="1:36" ht="13.2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</row>
    <row r="939" spans="1:36" ht="13.2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</row>
    <row r="940" spans="1:36" ht="13.2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</row>
    <row r="941" spans="1:36" ht="13.2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</row>
    <row r="942" spans="1:36" ht="13.2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</row>
    <row r="943" spans="1:36" ht="13.2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</row>
    <row r="944" spans="1:36" ht="13.2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</row>
    <row r="945" spans="1:36" ht="13.2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</row>
    <row r="946" spans="1:36" ht="13.2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</row>
    <row r="947" spans="1:36" ht="13.2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</row>
    <row r="948" spans="1:36" ht="13.2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</row>
    <row r="949" spans="1:36" ht="13.2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</row>
    <row r="950" spans="1:36" ht="13.2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</row>
    <row r="951" spans="1:36" ht="13.2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</row>
    <row r="952" spans="1:36" ht="13.2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</row>
    <row r="953" spans="1:36" ht="13.2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</row>
    <row r="954" spans="1:36" ht="13.2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</row>
    <row r="955" spans="1:36" ht="13.2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</row>
    <row r="956" spans="1:36" ht="13.2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</row>
    <row r="957" spans="1:36" ht="13.2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</row>
    <row r="958" spans="1:36" ht="13.2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</row>
    <row r="959" spans="1:36" ht="13.2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</row>
    <row r="960" spans="1:36" ht="13.2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</row>
    <row r="961" spans="1:36" ht="13.2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</row>
    <row r="962" spans="1:36" ht="13.2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</row>
    <row r="963" spans="1:36" ht="13.2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</row>
    <row r="964" spans="1:36" ht="13.2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</row>
    <row r="965" spans="1:36" ht="13.2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</row>
    <row r="966" spans="1:36" ht="13.2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</row>
    <row r="967" spans="1:36" ht="13.2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</row>
    <row r="968" spans="1:36" ht="13.2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</row>
    <row r="969" spans="1:36" ht="13.2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</row>
    <row r="970" spans="1:36" ht="13.2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</row>
    <row r="971" spans="1:36" ht="13.2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</row>
    <row r="972" spans="1:36" ht="13.2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</row>
    <row r="973" spans="1:36" ht="13.2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</row>
    <row r="974" spans="1:36" ht="13.2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</row>
    <row r="975" spans="1:36" ht="13.2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</row>
    <row r="976" spans="1:36" ht="13.2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</row>
    <row r="977" spans="1:36" ht="13.2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</row>
    <row r="978" spans="1:36" ht="13.2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36" ht="13.2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</row>
    <row r="980" spans="1:36" ht="13.2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</row>
    <row r="981" spans="1:36" ht="13.2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</row>
    <row r="982" spans="1:36" ht="13.2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</row>
    <row r="983" spans="1:36" ht="13.2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</row>
    <row r="984" spans="1:36" ht="13.2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</row>
    <row r="985" spans="1:36" ht="13.2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</row>
    <row r="986" spans="1:36" ht="13.2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</row>
    <row r="987" spans="1:36" ht="13.2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</row>
    <row r="988" spans="1:36" ht="13.2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</row>
    <row r="989" spans="1:36" ht="13.2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</row>
    <row r="990" spans="1:36" ht="13.2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</row>
    <row r="991" spans="1:36" ht="13.2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</row>
    <row r="992" spans="1:36" ht="13.2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</row>
    <row r="993" spans="1:36" ht="13.2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</row>
    <row r="994" spans="1:36" ht="13.2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</row>
    <row r="995" spans="1:36" ht="13.2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</row>
  </sheetData>
  <autoFilter ref="A1:Q33" xr:uid="{00000000-0009-0000-0000-000000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7"/>
  <sheetViews>
    <sheetView workbookViewId="0"/>
  </sheetViews>
  <sheetFormatPr defaultColWidth="12.6640625" defaultRowHeight="15.75" customHeight="1" x14ac:dyDescent="0.25"/>
  <cols>
    <col min="1" max="1" width="18.21875" customWidth="1"/>
    <col min="2" max="2" width="15.88671875" customWidth="1"/>
    <col min="3" max="3" width="22.33203125" customWidth="1"/>
  </cols>
  <sheetData>
    <row r="1" spans="1:4" x14ac:dyDescent="0.25">
      <c r="A1" s="35" t="s">
        <v>101</v>
      </c>
      <c r="B1" s="36"/>
      <c r="C1" s="36"/>
      <c r="D1" s="36"/>
    </row>
    <row r="2" spans="1:4" x14ac:dyDescent="0.25">
      <c r="A2" s="32" t="s">
        <v>102</v>
      </c>
      <c r="B2" s="32" t="s">
        <v>103</v>
      </c>
      <c r="C2" s="32" t="s">
        <v>104</v>
      </c>
      <c r="D2" s="32" t="s">
        <v>105</v>
      </c>
    </row>
    <row r="3" spans="1:4" x14ac:dyDescent="0.25">
      <c r="A3" s="33" t="s">
        <v>106</v>
      </c>
      <c r="B3" s="33" t="s">
        <v>107</v>
      </c>
      <c r="C3" s="33" t="s">
        <v>108</v>
      </c>
      <c r="D3" s="33" t="s">
        <v>109</v>
      </c>
    </row>
    <row r="4" spans="1:4" x14ac:dyDescent="0.25">
      <c r="A4" s="33" t="s">
        <v>110</v>
      </c>
      <c r="B4" s="33" t="s">
        <v>111</v>
      </c>
      <c r="C4" s="33" t="s">
        <v>112</v>
      </c>
      <c r="D4" s="33" t="s">
        <v>113</v>
      </c>
    </row>
    <row r="5" spans="1:4" x14ac:dyDescent="0.25">
      <c r="A5" s="33" t="s">
        <v>114</v>
      </c>
      <c r="B5" s="33" t="s">
        <v>115</v>
      </c>
      <c r="C5" s="33" t="s">
        <v>116</v>
      </c>
      <c r="D5" s="33" t="s">
        <v>117</v>
      </c>
    </row>
    <row r="7" spans="1:4" x14ac:dyDescent="0.25">
      <c r="A7" s="34" t="s">
        <v>118</v>
      </c>
    </row>
    <row r="8" spans="1:4" x14ac:dyDescent="0.25">
      <c r="A8" s="34" t="s">
        <v>119</v>
      </c>
    </row>
    <row r="10" spans="1:4" x14ac:dyDescent="0.25">
      <c r="A10" s="34" t="s">
        <v>120</v>
      </c>
    </row>
    <row r="12" spans="1:4" x14ac:dyDescent="0.25">
      <c r="A12" s="34" t="s">
        <v>121</v>
      </c>
    </row>
    <row r="14" spans="1:4" x14ac:dyDescent="0.25">
      <c r="A14" s="34" t="s">
        <v>122</v>
      </c>
    </row>
    <row r="16" spans="1:4" x14ac:dyDescent="0.25">
      <c r="A16" s="37" t="s">
        <v>123</v>
      </c>
      <c r="B16" s="36"/>
      <c r="C16" s="36"/>
      <c r="D16" s="36"/>
    </row>
    <row r="17" spans="1:1" x14ac:dyDescent="0.25">
      <c r="A17" s="34" t="s">
        <v>124</v>
      </c>
    </row>
  </sheetData>
  <mergeCells count="2">
    <mergeCell ref="A1:D1"/>
    <mergeCell ref="A16:D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BANCO DE DADOS 2026</vt:lpstr>
      <vt:lpstr>Diárias e grat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Lucas Domingos</cp:lastModifiedBy>
  <dcterms:modified xsi:type="dcterms:W3CDTF">2026-06-11T18:00:37Z</dcterms:modified>
</cp:coreProperties>
</file>